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5480" windowHeight="8445" activeTab="2"/>
  </bookViews>
  <sheets>
    <sheet name="Ing y gtos2017" sheetId="16" r:id="rId1"/>
    <sheet name="comp.presupuesto" sheetId="17" r:id="rId2"/>
    <sheet name="PRESUPUESTO" sheetId="4" r:id="rId3"/>
  </sheets>
  <definedNames>
    <definedName name="_xlnm.Print_Area" localSheetId="1">comp.presupuesto!$A$1:$I$29</definedName>
    <definedName name="_xlnm.Print_Area" localSheetId="0">'Ing y gtos2017'!$A$1:$G$51</definedName>
    <definedName name="_xlnm.Print_Area" localSheetId="2">PRESUPUESTO!$A$1:$C$31</definedName>
  </definedNames>
  <calcPr calcId="145621"/>
</workbook>
</file>

<file path=xl/calcChain.xml><?xml version="1.0" encoding="utf-8"?>
<calcChain xmlns="http://schemas.openxmlformats.org/spreadsheetml/2006/main">
  <c r="C3" i="17" l="1"/>
  <c r="G3" i="17"/>
  <c r="H4" i="17"/>
  <c r="H5" i="17"/>
  <c r="H6" i="17"/>
  <c r="H10" i="17"/>
  <c r="B11" i="17"/>
  <c r="H11" i="17"/>
  <c r="H12" i="17"/>
  <c r="H13" i="17"/>
  <c r="H14" i="17"/>
  <c r="H15" i="17"/>
  <c r="B16" i="17"/>
  <c r="H16" i="17"/>
  <c r="F17" i="17"/>
  <c r="F9" i="17" s="1"/>
  <c r="H17" i="17"/>
  <c r="H18" i="17"/>
  <c r="B20" i="17"/>
  <c r="F20" i="17"/>
  <c r="H21" i="17"/>
  <c r="H22" i="17"/>
  <c r="H23" i="17"/>
  <c r="B25" i="17"/>
  <c r="F25" i="17"/>
  <c r="H26" i="17"/>
  <c r="H27" i="17"/>
  <c r="B5" i="4"/>
  <c r="B26" i="4"/>
  <c r="B21" i="4"/>
  <c r="B17" i="4"/>
  <c r="B12" i="4"/>
  <c r="B10" i="4" s="1"/>
  <c r="C9" i="4" s="1"/>
  <c r="C4" i="4"/>
  <c r="G8" i="17" l="1"/>
  <c r="G29" i="17" s="1"/>
  <c r="B9" i="17"/>
  <c r="C8" i="17" s="1"/>
  <c r="C29" i="17" s="1"/>
  <c r="C30" i="4"/>
  <c r="B19" i="16"/>
  <c r="B46" i="16" l="1"/>
  <c r="B32" i="16"/>
  <c r="B24" i="16"/>
  <c r="B14" i="16"/>
  <c r="B35" i="16"/>
  <c r="B16" i="16"/>
  <c r="B12" i="16"/>
  <c r="B18" i="16"/>
  <c r="B13" i="16"/>
  <c r="B15" i="16"/>
  <c r="B6" i="16"/>
  <c r="B7" i="16"/>
  <c r="E42" i="16"/>
  <c r="B50" i="16"/>
  <c r="E39" i="16"/>
  <c r="E26" i="16"/>
  <c r="B26" i="16"/>
  <c r="E22" i="16"/>
  <c r="B22" i="16"/>
  <c r="E11" i="16"/>
  <c r="F5" i="16"/>
  <c r="C5" i="16"/>
  <c r="B11" i="16" l="1"/>
  <c r="C10" i="16" s="1"/>
  <c r="C29" i="16" s="1"/>
  <c r="B34" i="16" s="1"/>
  <c r="B36" i="16" s="1"/>
  <c r="B51" i="16"/>
  <c r="E46" i="16" s="1"/>
  <c r="E51" i="16" s="1"/>
  <c r="C51" i="16"/>
  <c r="F51" i="16" s="1"/>
  <c r="F10" i="16"/>
  <c r="F29" i="16" s="1"/>
  <c r="E34" i="16" s="1"/>
  <c r="E36" i="16" s="1"/>
</calcChain>
</file>

<file path=xl/sharedStrings.xml><?xml version="1.0" encoding="utf-8"?>
<sst xmlns="http://schemas.openxmlformats.org/spreadsheetml/2006/main" count="129" uniqueCount="69">
  <si>
    <t>INGRESOS</t>
  </si>
  <si>
    <t>Cuotas</t>
  </si>
  <si>
    <t>Intereses</t>
  </si>
  <si>
    <t>Comisiones bancarias</t>
  </si>
  <si>
    <t>Otros</t>
  </si>
  <si>
    <t>GASTOS OPERATIVOS</t>
  </si>
  <si>
    <t>GASTOS EVENTOS</t>
  </si>
  <si>
    <t>OTROS</t>
  </si>
  <si>
    <t>GASTOS TOTALES</t>
  </si>
  <si>
    <t xml:space="preserve">Gtos Admon </t>
  </si>
  <si>
    <t>Mantenimiento Webb</t>
  </si>
  <si>
    <t>Materiales oficina</t>
  </si>
  <si>
    <t>Alquiler local asamblea</t>
  </si>
  <si>
    <t>TOTAL</t>
  </si>
  <si>
    <t>IMPOSICION  PLAZO</t>
  </si>
  <si>
    <t>PASIVO</t>
  </si>
  <si>
    <t>Inmovilizado Material</t>
  </si>
  <si>
    <t>Existencias</t>
  </si>
  <si>
    <t>Deudores y otras cuentas a cobrar</t>
  </si>
  <si>
    <t>Inversiones financieras a C.P.</t>
  </si>
  <si>
    <t>Efectivo y otros activos liquidos</t>
  </si>
  <si>
    <t>Deudas a C.P.</t>
  </si>
  <si>
    <t>Acreedores y otras cuentas a pagar</t>
  </si>
  <si>
    <t>TOTAL ACTIVO</t>
  </si>
  <si>
    <t>TOTAL PASIVO</t>
  </si>
  <si>
    <t>Gtos Admon</t>
  </si>
  <si>
    <t>DEFICIT/SUPERAVIT</t>
  </si>
  <si>
    <t xml:space="preserve">SITUACION DE INGRESOS Y GASTOS </t>
  </si>
  <si>
    <t>Fondos Propios</t>
  </si>
  <si>
    <t>ACTIVO  (30 Junio)</t>
  </si>
  <si>
    <t>( 1 de Julio a 30 de Junio)</t>
  </si>
  <si>
    <t>Sdo banco 30 Junio</t>
  </si>
  <si>
    <t>Alquiler local asociacion</t>
  </si>
  <si>
    <t>Seguro eventos</t>
  </si>
  <si>
    <t>Compra Inmovilizado</t>
  </si>
  <si>
    <t>Gtos representacion y relaciones publicas</t>
  </si>
  <si>
    <t>Telefonia</t>
  </si>
  <si>
    <t>Gastos representacion</t>
  </si>
  <si>
    <t>Gastos extras</t>
  </si>
  <si>
    <t>Telefonía</t>
  </si>
  <si>
    <t>CUADRE</t>
  </si>
  <si>
    <t>Saldo al 01/07 Banco</t>
  </si>
  <si>
    <t>Saldo al 01/07 Caja</t>
  </si>
  <si>
    <t>Ingresos-Gastos</t>
  </si>
  <si>
    <t>Distribucion</t>
  </si>
  <si>
    <t>Sdo Caja 30 Junio</t>
  </si>
  <si>
    <t>Recogida basuras</t>
  </si>
  <si>
    <t>DESVIACIONES</t>
  </si>
  <si>
    <t>Asesoramiento Juridico</t>
  </si>
  <si>
    <t>Informe Tecnicos</t>
  </si>
  <si>
    <t>Suscripciones</t>
  </si>
  <si>
    <t xml:space="preserve">            2015-2016</t>
  </si>
  <si>
    <t>2015/16</t>
  </si>
  <si>
    <t>Payasos</t>
  </si>
  <si>
    <t>Ing-Gto ptes cobro/pago</t>
  </si>
  <si>
    <t>PRESUPUESTO EJERCICIO 2016-17</t>
  </si>
  <si>
    <t>2016/17</t>
  </si>
  <si>
    <t xml:space="preserve">            2016-2017</t>
  </si>
  <si>
    <t>Ayuntamiento</t>
  </si>
  <si>
    <t>Recogida residuos parque</t>
  </si>
  <si>
    <t>RESULTADO DE INGRESOS Y GASTOS 2016-17</t>
  </si>
  <si>
    <t>Varios</t>
  </si>
  <si>
    <t>2 pagos por desplazamiento cuota año anterior</t>
  </si>
  <si>
    <t>Cancelacion telefono</t>
  </si>
  <si>
    <t>Incremento reuniones</t>
  </si>
  <si>
    <t>Cancelacion Popular/Sabadell</t>
  </si>
  <si>
    <t>Nuevas cuotas y desplazamiento años anteriores</t>
  </si>
  <si>
    <t>Factura Ayuntamiento</t>
  </si>
  <si>
    <t>PRESUPUESTO EJERCICIO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</si>
</sst>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_ ;[Red]\-#,##0.00\ "/>
    <numFmt numFmtId="166" formatCode="0.00_ ;[Red]\-0.0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14" fontId="1" fillId="0" borderId="0" xfId="0" applyNumberFormat="1" applyFont="1"/>
    <xf numFmtId="4" fontId="1" fillId="0" borderId="0" xfId="0" applyNumberFormat="1" applyFont="1" applyFill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4" fontId="0" fillId="0" borderId="0" xfId="0" applyNumberForma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 applyFill="1"/>
    <xf numFmtId="165" fontId="1" fillId="0" borderId="0" xfId="0" applyNumberFormat="1" applyFont="1"/>
    <xf numFmtId="165" fontId="1" fillId="2" borderId="0" xfId="0" applyNumberFormat="1" applyFont="1" applyFill="1"/>
    <xf numFmtId="165" fontId="2" fillId="0" borderId="0" xfId="0" applyNumberFormat="1" applyFont="1"/>
    <xf numFmtId="165" fontId="0" fillId="0" borderId="0" xfId="0" applyNumberFormat="1"/>
    <xf numFmtId="165" fontId="1" fillId="0" borderId="0" xfId="0" applyNumberFormat="1" applyFont="1" applyFill="1"/>
    <xf numFmtId="166" fontId="1" fillId="0" borderId="0" xfId="0" applyNumberFormat="1" applyFont="1"/>
    <xf numFmtId="165" fontId="2" fillId="0" borderId="0" xfId="0" applyNumberFormat="1" applyFont="1" applyFill="1"/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workbookViewId="0">
      <selection activeCell="I10" sqref="I10"/>
    </sheetView>
  </sheetViews>
  <sheetFormatPr baseColWidth="10" defaultRowHeight="15" x14ac:dyDescent="0.25"/>
  <cols>
    <col min="1" max="1" width="36.28515625" bestFit="1" customWidth="1"/>
    <col min="2" max="2" width="16.7109375" bestFit="1" customWidth="1"/>
    <col min="3" max="3" width="9.7109375" bestFit="1" customWidth="1"/>
    <col min="4" max="4" width="31" bestFit="1" customWidth="1"/>
    <col min="5" max="5" width="17.7109375" bestFit="1" customWidth="1"/>
    <col min="6" max="6" width="9.7109375" bestFit="1" customWidth="1"/>
  </cols>
  <sheetData>
    <row r="1" spans="1:7" x14ac:dyDescent="0.25">
      <c r="A1" s="5" t="s">
        <v>27</v>
      </c>
      <c r="B1" s="10" t="s">
        <v>57</v>
      </c>
      <c r="C1" s="10"/>
      <c r="E1" s="10" t="s">
        <v>51</v>
      </c>
      <c r="F1" s="10"/>
      <c r="G1" s="1"/>
    </row>
    <row r="2" spans="1:7" x14ac:dyDescent="0.25">
      <c r="A2" s="5" t="s">
        <v>30</v>
      </c>
      <c r="B2" s="2"/>
      <c r="C2" s="2"/>
      <c r="E2" s="2"/>
      <c r="F2" s="2"/>
      <c r="G2" s="1"/>
    </row>
    <row r="3" spans="1:7" x14ac:dyDescent="0.25">
      <c r="A3" s="1"/>
      <c r="B3" s="2"/>
      <c r="C3" s="1"/>
      <c r="E3" s="2"/>
      <c r="F3" s="1"/>
      <c r="G3" s="1"/>
    </row>
    <row r="4" spans="1:7" x14ac:dyDescent="0.25">
      <c r="A4" s="3"/>
      <c r="B4" s="1"/>
      <c r="C4" s="2"/>
      <c r="E4" s="1"/>
      <c r="F4" s="2"/>
      <c r="G4" s="1"/>
    </row>
    <row r="5" spans="1:7" x14ac:dyDescent="0.25">
      <c r="A5" s="6" t="s">
        <v>0</v>
      </c>
      <c r="B5" s="12"/>
      <c r="C5" s="12">
        <f>SUM(B6:B8)</f>
        <v>4754.92</v>
      </c>
      <c r="E5" s="12"/>
      <c r="F5" s="12">
        <f>SUM(E6:E8)</f>
        <v>3699.46</v>
      </c>
      <c r="G5" s="1"/>
    </row>
    <row r="6" spans="1:7" x14ac:dyDescent="0.25">
      <c r="A6" s="1" t="s">
        <v>1</v>
      </c>
      <c r="B6" s="12">
        <f>45+45+544+160+45+45+90+45+140+320+56+328+284+448+440+352+328+352+548</f>
        <v>4615</v>
      </c>
      <c r="C6" s="12"/>
      <c r="E6" s="12">
        <v>3680</v>
      </c>
      <c r="F6" s="12"/>
      <c r="G6" s="1"/>
    </row>
    <row r="7" spans="1:7" x14ac:dyDescent="0.25">
      <c r="A7" s="1" t="s">
        <v>2</v>
      </c>
      <c r="B7" s="12">
        <f>0.6+0.62+0.62+0.6+0.62+0.3+0.31+0.73</f>
        <v>4.4000000000000004</v>
      </c>
      <c r="C7" s="12"/>
      <c r="E7" s="12">
        <v>19.460000000000004</v>
      </c>
      <c r="F7" s="12"/>
      <c r="G7" s="1"/>
    </row>
    <row r="8" spans="1:7" x14ac:dyDescent="0.25">
      <c r="A8" s="1" t="s">
        <v>58</v>
      </c>
      <c r="B8" s="12">
        <v>135.52000000000001</v>
      </c>
      <c r="C8" s="12"/>
      <c r="E8" s="12"/>
      <c r="F8" s="12"/>
      <c r="G8" s="1"/>
    </row>
    <row r="9" spans="1:7" x14ac:dyDescent="0.25">
      <c r="A9" s="1"/>
      <c r="B9" s="12"/>
      <c r="C9" s="12"/>
      <c r="E9" s="12"/>
      <c r="F9" s="12"/>
      <c r="G9" s="1"/>
    </row>
    <row r="10" spans="1:7" x14ac:dyDescent="0.25">
      <c r="A10" s="5" t="s">
        <v>8</v>
      </c>
      <c r="B10" s="12"/>
      <c r="C10" s="12">
        <f>B11+B22+B26</f>
        <v>3099.26</v>
      </c>
      <c r="E10" s="12"/>
      <c r="F10" s="12">
        <f>E11+E22+E26</f>
        <v>3057.7300000000005</v>
      </c>
      <c r="G10" s="1"/>
    </row>
    <row r="11" spans="1:7" x14ac:dyDescent="0.25">
      <c r="A11" s="1" t="s">
        <v>5</v>
      </c>
      <c r="B11" s="14">
        <f>SUM(B12:B20)</f>
        <v>2827.76</v>
      </c>
      <c r="C11" s="12"/>
      <c r="E11" s="14">
        <f>SUM(E12:E20)</f>
        <v>2685.4300000000003</v>
      </c>
      <c r="F11" s="12"/>
      <c r="G11" s="1"/>
    </row>
    <row r="12" spans="1:7" x14ac:dyDescent="0.25">
      <c r="A12" s="1" t="s">
        <v>3</v>
      </c>
      <c r="B12" s="12">
        <f>36.2+0.75+0.73+32.57</f>
        <v>70.25</v>
      </c>
      <c r="C12" s="12"/>
      <c r="E12" s="12">
        <v>68.599999999999994</v>
      </c>
      <c r="F12" s="12"/>
      <c r="G12" s="1"/>
    </row>
    <row r="13" spans="1:7" x14ac:dyDescent="0.25">
      <c r="A13" s="1" t="s">
        <v>25</v>
      </c>
      <c r="B13" s="12">
        <f>181.5*4</f>
        <v>726</v>
      </c>
      <c r="C13" s="12"/>
      <c r="E13" s="12">
        <v>726</v>
      </c>
      <c r="F13" s="12"/>
      <c r="G13" s="1"/>
    </row>
    <row r="14" spans="1:7" x14ac:dyDescent="0.25">
      <c r="A14" s="1" t="s">
        <v>11</v>
      </c>
      <c r="B14" s="12">
        <f>14+5+102.85+19.35</f>
        <v>141.19999999999999</v>
      </c>
      <c r="C14" s="12"/>
      <c r="E14" s="12">
        <v>331.29</v>
      </c>
      <c r="F14" s="12"/>
      <c r="G14" s="1"/>
    </row>
    <row r="15" spans="1:7" x14ac:dyDescent="0.25">
      <c r="A15" s="1" t="s">
        <v>10</v>
      </c>
      <c r="B15" s="12">
        <f>408.8+408.8</f>
        <v>817.6</v>
      </c>
      <c r="C15" s="12"/>
      <c r="E15" s="12">
        <v>408.8</v>
      </c>
      <c r="F15" s="12"/>
      <c r="G15" s="1"/>
    </row>
    <row r="16" spans="1:7" x14ac:dyDescent="0.25">
      <c r="A16" s="1" t="s">
        <v>39</v>
      </c>
      <c r="B16" s="12">
        <f>6.05*10</f>
        <v>60.5</v>
      </c>
      <c r="C16" s="12"/>
      <c r="E16" s="12">
        <v>72.59999999999998</v>
      </c>
      <c r="F16" s="12"/>
      <c r="G16" s="1"/>
    </row>
    <row r="17" spans="1:7" x14ac:dyDescent="0.25">
      <c r="A17" s="1" t="s">
        <v>12</v>
      </c>
      <c r="B17" s="12">
        <v>80</v>
      </c>
      <c r="C17" s="12"/>
      <c r="E17" s="12">
        <v>96.4</v>
      </c>
      <c r="F17" s="12"/>
      <c r="G17" s="1"/>
    </row>
    <row r="18" spans="1:7" x14ac:dyDescent="0.25">
      <c r="A18" s="1" t="s">
        <v>32</v>
      </c>
      <c r="B18" s="12">
        <f>14*12</f>
        <v>168</v>
      </c>
      <c r="C18" s="12"/>
      <c r="E18" s="12">
        <v>168</v>
      </c>
      <c r="F18" s="12"/>
      <c r="G18" s="1"/>
    </row>
    <row r="19" spans="1:7" x14ac:dyDescent="0.25">
      <c r="A19" s="1" t="s">
        <v>35</v>
      </c>
      <c r="B19" s="12">
        <f>32.56+3.7+171+10+20.8+131.9+6.5+18+50+9.55+10+9.2+7.9+12+6+27+8.2+10.6+10+5+1.5+1.5+6.3+9.89+16.5+4+32.65+1.5+14.95+16.3+70.1+4.7+69.42-80</f>
        <v>729.22</v>
      </c>
      <c r="C19" s="12"/>
      <c r="E19" s="12">
        <v>755.65</v>
      </c>
      <c r="F19" s="12"/>
      <c r="G19" s="1"/>
    </row>
    <row r="20" spans="1:7" x14ac:dyDescent="0.25">
      <c r="A20" s="1" t="s">
        <v>50</v>
      </c>
      <c r="B20" s="12">
        <v>34.99</v>
      </c>
      <c r="C20" s="12"/>
      <c r="E20" s="12">
        <v>58.09</v>
      </c>
      <c r="F20" s="12"/>
      <c r="G20" s="1"/>
    </row>
    <row r="21" spans="1:7" x14ac:dyDescent="0.25">
      <c r="A21" s="1"/>
      <c r="B21" s="12"/>
      <c r="C21" s="12"/>
      <c r="E21" s="12"/>
      <c r="F21" s="12"/>
      <c r="G21" s="1"/>
    </row>
    <row r="22" spans="1:7" x14ac:dyDescent="0.25">
      <c r="A22" s="1" t="s">
        <v>6</v>
      </c>
      <c r="B22" s="14">
        <f>SUM(B23:B24)</f>
        <v>271.5</v>
      </c>
      <c r="C22" s="12"/>
      <c r="E22" s="14">
        <f>SUM(E23:E24)</f>
        <v>322.3</v>
      </c>
      <c r="F22" s="12"/>
      <c r="G22" s="1"/>
    </row>
    <row r="23" spans="1:7" x14ac:dyDescent="0.25">
      <c r="A23" s="1" t="s">
        <v>53</v>
      </c>
      <c r="B23" s="12"/>
      <c r="C23" s="12"/>
      <c r="E23" s="12">
        <v>322.3</v>
      </c>
      <c r="F23" s="12"/>
      <c r="G23" s="1"/>
    </row>
    <row r="24" spans="1:7" x14ac:dyDescent="0.25">
      <c r="A24" s="1" t="s">
        <v>59</v>
      </c>
      <c r="B24" s="12">
        <f>58.85+4.95+7.7+200</f>
        <v>271.5</v>
      </c>
      <c r="C24" s="12"/>
      <c r="E24" s="12"/>
      <c r="F24" s="12"/>
      <c r="G24" s="1"/>
    </row>
    <row r="25" spans="1:7" x14ac:dyDescent="0.25">
      <c r="A25" s="1"/>
      <c r="B25" s="12"/>
      <c r="C25" s="12"/>
      <c r="E25" s="12"/>
      <c r="F25" s="12"/>
      <c r="G25" s="1"/>
    </row>
    <row r="26" spans="1:7" x14ac:dyDescent="0.25">
      <c r="A26" s="1" t="s">
        <v>7</v>
      </c>
      <c r="B26" s="14">
        <f>SUM(B27:B27)</f>
        <v>0</v>
      </c>
      <c r="C26" s="12"/>
      <c r="E26" s="14">
        <f>SUM(E27:E27)</f>
        <v>50</v>
      </c>
      <c r="F26" s="12"/>
      <c r="G26" s="1"/>
    </row>
    <row r="27" spans="1:7" x14ac:dyDescent="0.25">
      <c r="A27" s="1" t="s">
        <v>49</v>
      </c>
      <c r="B27" s="12"/>
      <c r="C27" s="12"/>
      <c r="E27" s="12">
        <v>50</v>
      </c>
      <c r="F27" s="12"/>
      <c r="G27" s="1"/>
    </row>
    <row r="28" spans="1:7" x14ac:dyDescent="0.25">
      <c r="A28" s="1"/>
      <c r="B28" s="12"/>
      <c r="C28" s="12"/>
      <c r="E28" s="12"/>
      <c r="F28" s="12"/>
      <c r="G28" s="1"/>
    </row>
    <row r="29" spans="1:7" x14ac:dyDescent="0.25">
      <c r="A29" s="5" t="s">
        <v>26</v>
      </c>
      <c r="B29" s="12"/>
      <c r="C29" s="13">
        <f>C5-C10</f>
        <v>1655.6599999999999</v>
      </c>
      <c r="E29" s="12"/>
      <c r="F29" s="13">
        <f>F5-F10</f>
        <v>641.72999999999956</v>
      </c>
      <c r="G29" s="1"/>
    </row>
    <row r="30" spans="1:7" x14ac:dyDescent="0.25">
      <c r="A30" s="1"/>
      <c r="B30" s="12"/>
      <c r="C30" s="12"/>
      <c r="E30" s="12"/>
      <c r="F30" s="12"/>
      <c r="G30" s="1"/>
    </row>
    <row r="31" spans="1:7" x14ac:dyDescent="0.25">
      <c r="A31" s="5" t="s">
        <v>40</v>
      </c>
      <c r="B31" s="12"/>
      <c r="C31" s="12"/>
      <c r="E31" s="12"/>
      <c r="F31" s="12"/>
      <c r="G31" s="1"/>
    </row>
    <row r="32" spans="1:7" x14ac:dyDescent="0.25">
      <c r="A32" s="5" t="s">
        <v>41</v>
      </c>
      <c r="B32" s="12">
        <f>3912.02+9000</f>
        <v>12912.02</v>
      </c>
      <c r="C32" s="12"/>
      <c r="D32" s="15"/>
      <c r="E32" s="12">
        <v>12291.26</v>
      </c>
      <c r="F32" s="12"/>
      <c r="G32" s="1"/>
    </row>
    <row r="33" spans="1:9" x14ac:dyDescent="0.25">
      <c r="A33" s="5" t="s">
        <v>42</v>
      </c>
      <c r="B33" s="16">
        <v>199.21</v>
      </c>
      <c r="C33" s="12"/>
      <c r="D33" s="15"/>
      <c r="E33" s="16">
        <v>378.44</v>
      </c>
      <c r="F33" s="12"/>
      <c r="G33" s="1"/>
    </row>
    <row r="34" spans="1:9" x14ac:dyDescent="0.25">
      <c r="A34" s="1" t="s">
        <v>43</v>
      </c>
      <c r="B34" s="12">
        <f>+C29</f>
        <v>1655.6599999999999</v>
      </c>
      <c r="C34" s="12"/>
      <c r="D34" s="15"/>
      <c r="E34" s="12">
        <f>+F29</f>
        <v>641.72999999999956</v>
      </c>
      <c r="F34" s="12"/>
      <c r="G34" s="1"/>
    </row>
    <row r="35" spans="1:9" x14ac:dyDescent="0.25">
      <c r="A35" s="1" t="s">
        <v>34</v>
      </c>
      <c r="B35" s="12">
        <f>24.9+79.99</f>
        <v>104.88999999999999</v>
      </c>
      <c r="C35" s="12"/>
      <c r="D35" s="15"/>
      <c r="E35" s="12">
        <v>65</v>
      </c>
      <c r="F35" s="12"/>
      <c r="G35" s="1"/>
    </row>
    <row r="36" spans="1:9" x14ac:dyDescent="0.25">
      <c r="A36" s="5" t="s">
        <v>13</v>
      </c>
      <c r="B36" s="12">
        <f>B32+B33+B34-B35</f>
        <v>14662</v>
      </c>
      <c r="C36" s="12"/>
      <c r="D36" s="15"/>
      <c r="E36" s="12">
        <f>E32+E33+E34-E35</f>
        <v>13246.43</v>
      </c>
      <c r="F36" s="12"/>
      <c r="G36" s="1"/>
    </row>
    <row r="37" spans="1:9" x14ac:dyDescent="0.25">
      <c r="A37" s="1"/>
      <c r="B37" s="12"/>
      <c r="C37" s="12"/>
      <c r="D37" s="15"/>
      <c r="E37" s="12"/>
      <c r="F37" s="12"/>
      <c r="G37" s="1"/>
    </row>
    <row r="38" spans="1:9" x14ac:dyDescent="0.25">
      <c r="A38" s="1" t="s">
        <v>44</v>
      </c>
      <c r="B38" s="16"/>
      <c r="C38" s="12"/>
      <c r="D38" s="15"/>
      <c r="E38" s="12"/>
      <c r="F38" s="12"/>
      <c r="G38" s="1"/>
    </row>
    <row r="39" spans="1:9" x14ac:dyDescent="0.25">
      <c r="A39" s="1" t="s">
        <v>14</v>
      </c>
      <c r="B39" s="12">
        <v>0</v>
      </c>
      <c r="C39" s="12"/>
      <c r="D39" s="15"/>
      <c r="E39" s="12">
        <f>9000</f>
        <v>9000</v>
      </c>
      <c r="F39" s="12"/>
      <c r="G39" s="1"/>
    </row>
    <row r="40" spans="1:9" x14ac:dyDescent="0.25">
      <c r="A40" s="1" t="s">
        <v>31</v>
      </c>
      <c r="B40" s="14">
        <v>13796.2</v>
      </c>
      <c r="C40" s="12"/>
      <c r="D40" s="15"/>
      <c r="E40" s="14">
        <v>3912.02</v>
      </c>
      <c r="F40" s="12"/>
      <c r="G40" s="1"/>
    </row>
    <row r="41" spans="1:9" x14ac:dyDescent="0.25">
      <c r="A41" s="1" t="s">
        <v>45</v>
      </c>
      <c r="B41" s="18">
        <v>865.8</v>
      </c>
      <c r="C41" s="12"/>
      <c r="D41" s="15"/>
      <c r="E41" s="18">
        <v>199.21</v>
      </c>
      <c r="F41" s="12"/>
      <c r="G41" s="1"/>
      <c r="I41" s="8"/>
    </row>
    <row r="42" spans="1:9" x14ac:dyDescent="0.25">
      <c r="A42" s="1" t="s">
        <v>54</v>
      </c>
      <c r="B42" s="14"/>
      <c r="C42" s="12"/>
      <c r="D42" s="12"/>
      <c r="E42" s="14">
        <f>544-408.8</f>
        <v>135.19999999999999</v>
      </c>
      <c r="F42" s="12"/>
      <c r="G42" s="1"/>
    </row>
    <row r="43" spans="1:9" x14ac:dyDescent="0.25">
      <c r="A43" s="1"/>
      <c r="B43" s="12"/>
      <c r="C43" s="12"/>
      <c r="D43" s="1"/>
      <c r="E43" s="1"/>
      <c r="F43" s="1"/>
      <c r="G43" s="1"/>
    </row>
    <row r="44" spans="1:9" x14ac:dyDescent="0.25">
      <c r="A44" s="1"/>
      <c r="B44" s="12"/>
      <c r="C44" s="12"/>
      <c r="D44" s="1"/>
      <c r="E44" s="1"/>
      <c r="F44" s="1"/>
      <c r="G44" s="1"/>
    </row>
    <row r="45" spans="1:9" x14ac:dyDescent="0.25">
      <c r="A45" s="9" t="s">
        <v>29</v>
      </c>
      <c r="B45" s="19" t="s">
        <v>56</v>
      </c>
      <c r="C45" s="19" t="s">
        <v>52</v>
      </c>
      <c r="D45" s="9" t="s">
        <v>15</v>
      </c>
      <c r="E45" s="9" t="s">
        <v>56</v>
      </c>
      <c r="F45" s="9" t="s">
        <v>52</v>
      </c>
      <c r="G45" s="1"/>
    </row>
    <row r="46" spans="1:9" x14ac:dyDescent="0.25">
      <c r="A46" s="1" t="s">
        <v>16</v>
      </c>
      <c r="B46" s="12">
        <f>362.75+471.9+65+24.9+79.99</f>
        <v>1004.54</v>
      </c>
      <c r="C46" s="12">
        <v>899.65</v>
      </c>
      <c r="D46" s="1" t="s">
        <v>28</v>
      </c>
      <c r="E46" s="12">
        <f>B51-E47-E48</f>
        <v>15666.54</v>
      </c>
      <c r="F46" s="12">
        <v>14146.08</v>
      </c>
      <c r="G46" s="1"/>
    </row>
    <row r="47" spans="1:9" x14ac:dyDescent="0.25">
      <c r="A47" s="1" t="s">
        <v>17</v>
      </c>
      <c r="B47" s="12"/>
      <c r="C47" s="12"/>
      <c r="D47" s="1"/>
      <c r="E47" s="12"/>
      <c r="F47" s="12"/>
      <c r="G47" s="1"/>
    </row>
    <row r="48" spans="1:9" x14ac:dyDescent="0.25">
      <c r="A48" s="1" t="s">
        <v>18</v>
      </c>
      <c r="B48" s="12">
        <v>0</v>
      </c>
      <c r="C48" s="12">
        <v>544</v>
      </c>
      <c r="D48" s="1" t="s">
        <v>22</v>
      </c>
      <c r="E48" s="12">
        <v>0</v>
      </c>
      <c r="F48" s="12">
        <v>408.8</v>
      </c>
      <c r="G48" s="1"/>
    </row>
    <row r="49" spans="1:7" x14ac:dyDescent="0.25">
      <c r="A49" s="1" t="s">
        <v>19</v>
      </c>
      <c r="B49" s="12">
        <v>0</v>
      </c>
      <c r="C49" s="12">
        <v>9000</v>
      </c>
      <c r="D49" s="1" t="s">
        <v>21</v>
      </c>
      <c r="E49" s="12">
        <v>0</v>
      </c>
      <c r="F49" s="12">
        <v>0</v>
      </c>
      <c r="G49" s="1"/>
    </row>
    <row r="50" spans="1:7" x14ac:dyDescent="0.25">
      <c r="A50" s="1" t="s">
        <v>20</v>
      </c>
      <c r="B50" s="12">
        <f>B40+B41</f>
        <v>14662</v>
      </c>
      <c r="C50" s="12">
        <v>4111.2299999999996</v>
      </c>
      <c r="D50" s="1"/>
      <c r="E50" s="12"/>
      <c r="F50" s="12"/>
      <c r="G50" s="1"/>
    </row>
    <row r="51" spans="1:7" x14ac:dyDescent="0.25">
      <c r="A51" s="5" t="s">
        <v>23</v>
      </c>
      <c r="B51" s="12">
        <f>SUM(B46:B50)</f>
        <v>15666.54</v>
      </c>
      <c r="C51" s="12">
        <f>SUM(C46:C50)</f>
        <v>14554.88</v>
      </c>
      <c r="D51" s="5" t="s">
        <v>24</v>
      </c>
      <c r="E51" s="12">
        <f>SUM(E46:E50)</f>
        <v>15666.54</v>
      </c>
      <c r="F51" s="12">
        <f>SUM(F46:F50)</f>
        <v>14554.88</v>
      </c>
      <c r="G51" s="1"/>
    </row>
  </sheetData>
  <pageMargins left="0.11811023622047245" right="0.11811023622047245" top="0.15748031496062992" bottom="0.15748031496062992" header="0.31496062992125984" footer="0.31496062992125984"/>
  <pageSetup paperSize="9" scale="77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7" workbookViewId="0">
      <selection activeCell="E34" sqref="E34"/>
    </sheetView>
  </sheetViews>
  <sheetFormatPr baseColWidth="10" defaultRowHeight="15" x14ac:dyDescent="0.25"/>
  <cols>
    <col min="1" max="1" width="28.28515625" customWidth="1"/>
    <col min="2" max="3" width="8.7109375" bestFit="1" customWidth="1"/>
    <col min="4" max="4" width="6.42578125" customWidth="1"/>
    <col min="5" max="5" width="35.7109375" customWidth="1"/>
    <col min="6" max="7" width="8.7109375" bestFit="1" customWidth="1"/>
    <col min="8" max="8" width="14.85546875" bestFit="1" customWidth="1"/>
    <col min="9" max="9" width="42.425781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7" t="s">
        <v>55</v>
      </c>
      <c r="B2" s="1"/>
      <c r="C2" s="1"/>
      <c r="D2" s="1"/>
      <c r="E2" s="7" t="s">
        <v>60</v>
      </c>
      <c r="F2" s="1"/>
      <c r="G2" s="1"/>
      <c r="H2" s="5" t="s">
        <v>47</v>
      </c>
      <c r="I2" s="1"/>
    </row>
    <row r="3" spans="1:9" x14ac:dyDescent="0.25">
      <c r="A3" s="1" t="s">
        <v>0</v>
      </c>
      <c r="B3" s="12"/>
      <c r="C3" s="14">
        <f>SUM(B4:B6)</f>
        <v>3700</v>
      </c>
      <c r="D3" s="1"/>
      <c r="E3" s="1" t="s">
        <v>0</v>
      </c>
      <c r="F3" s="12"/>
      <c r="G3" s="14">
        <f>SUM(F4:F6)</f>
        <v>4754.92</v>
      </c>
      <c r="H3" s="1"/>
      <c r="I3" s="1"/>
    </row>
    <row r="4" spans="1:9" x14ac:dyDescent="0.25">
      <c r="A4" s="1" t="s">
        <v>1</v>
      </c>
      <c r="B4" s="16">
        <v>3680</v>
      </c>
      <c r="C4" s="12"/>
      <c r="D4" s="1"/>
      <c r="E4" s="1" t="s">
        <v>1</v>
      </c>
      <c r="F4" s="12">
        <v>4615</v>
      </c>
      <c r="G4" s="12"/>
      <c r="H4" s="16">
        <f>F4-B4</f>
        <v>935</v>
      </c>
      <c r="I4" s="1" t="s">
        <v>66</v>
      </c>
    </row>
    <row r="5" spans="1:9" x14ac:dyDescent="0.25">
      <c r="A5" s="1" t="s">
        <v>2</v>
      </c>
      <c r="B5" s="16">
        <v>20</v>
      </c>
      <c r="C5" s="12"/>
      <c r="D5" s="1"/>
      <c r="E5" s="1" t="s">
        <v>2</v>
      </c>
      <c r="F5" s="17">
        <v>4.4000000000000004</v>
      </c>
      <c r="G5" s="12"/>
      <c r="H5" s="16">
        <f>F5-B5</f>
        <v>-15.6</v>
      </c>
      <c r="I5" s="1"/>
    </row>
    <row r="6" spans="1:9" x14ac:dyDescent="0.25">
      <c r="A6" s="1" t="s">
        <v>61</v>
      </c>
      <c r="B6" s="4"/>
      <c r="C6" s="12"/>
      <c r="D6" s="1"/>
      <c r="E6" s="1" t="s">
        <v>61</v>
      </c>
      <c r="F6" s="2">
        <v>135.52000000000001</v>
      </c>
      <c r="G6" s="12"/>
      <c r="H6" s="16">
        <f>F6-B6</f>
        <v>135.52000000000001</v>
      </c>
      <c r="I6" s="1" t="s">
        <v>67</v>
      </c>
    </row>
    <row r="7" spans="1:9" x14ac:dyDescent="0.25">
      <c r="A7" s="1"/>
      <c r="B7" s="11"/>
      <c r="C7" s="1"/>
      <c r="D7" s="1"/>
      <c r="E7" s="1"/>
      <c r="F7" s="1"/>
      <c r="G7" s="1"/>
      <c r="H7" s="12"/>
      <c r="I7" s="1"/>
    </row>
    <row r="8" spans="1:9" x14ac:dyDescent="0.25">
      <c r="A8" s="1" t="s">
        <v>8</v>
      </c>
      <c r="B8" s="16"/>
      <c r="C8" s="14">
        <f>B9+B20+B25</f>
        <v>3999</v>
      </c>
      <c r="D8" s="1"/>
      <c r="E8" s="1" t="s">
        <v>8</v>
      </c>
      <c r="F8" s="12"/>
      <c r="G8" s="14">
        <f>F9+F20+F25</f>
        <v>3099.26</v>
      </c>
      <c r="H8" s="12"/>
      <c r="I8" s="1"/>
    </row>
    <row r="9" spans="1:9" x14ac:dyDescent="0.25">
      <c r="A9" s="1" t="s">
        <v>5</v>
      </c>
      <c r="B9" s="18">
        <f>SUM(B10:B17)</f>
        <v>2429</v>
      </c>
      <c r="C9" s="1"/>
      <c r="D9" s="1"/>
      <c r="E9" s="1" t="s">
        <v>5</v>
      </c>
      <c r="F9" s="14">
        <f>SUM(F10:F18)</f>
        <v>2827.76</v>
      </c>
      <c r="G9" s="1"/>
      <c r="H9" s="12"/>
      <c r="I9" s="1"/>
    </row>
    <row r="10" spans="1:9" x14ac:dyDescent="0.25">
      <c r="A10" s="1" t="s">
        <v>3</v>
      </c>
      <c r="B10" s="16">
        <v>20</v>
      </c>
      <c r="C10" s="12"/>
      <c r="D10" s="1"/>
      <c r="E10" s="1" t="s">
        <v>3</v>
      </c>
      <c r="F10" s="17">
        <v>70.25</v>
      </c>
      <c r="G10" s="12"/>
      <c r="H10" s="16">
        <f>F10-B10</f>
        <v>50.25</v>
      </c>
      <c r="I10" s="1" t="s">
        <v>65</v>
      </c>
    </row>
    <row r="11" spans="1:9" x14ac:dyDescent="0.25">
      <c r="A11" s="1" t="s">
        <v>9</v>
      </c>
      <c r="B11" s="16">
        <f>181.5*4</f>
        <v>726</v>
      </c>
      <c r="C11" s="12"/>
      <c r="D11" s="1"/>
      <c r="E11" s="1" t="s">
        <v>9</v>
      </c>
      <c r="F11" s="17">
        <v>726</v>
      </c>
      <c r="G11" s="12"/>
      <c r="H11" s="16">
        <f>F11-B11</f>
        <v>0</v>
      </c>
      <c r="I11" s="1"/>
    </row>
    <row r="12" spans="1:9" x14ac:dyDescent="0.25">
      <c r="A12" s="1" t="s">
        <v>11</v>
      </c>
      <c r="B12" s="16">
        <v>300</v>
      </c>
      <c r="C12" s="12"/>
      <c r="D12" s="1"/>
      <c r="E12" s="1" t="s">
        <v>11</v>
      </c>
      <c r="F12" s="17">
        <v>141.19999999999999</v>
      </c>
      <c r="G12" s="12"/>
      <c r="H12" s="16">
        <f>F12-B12</f>
        <v>-158.80000000000001</v>
      </c>
      <c r="I12" s="1"/>
    </row>
    <row r="13" spans="1:9" x14ac:dyDescent="0.25">
      <c r="A13" s="1" t="s">
        <v>10</v>
      </c>
      <c r="B13" s="16">
        <v>410</v>
      </c>
      <c r="C13" s="12"/>
      <c r="D13" s="1"/>
      <c r="E13" s="1" t="s">
        <v>10</v>
      </c>
      <c r="F13" s="17">
        <v>817.6</v>
      </c>
      <c r="G13" s="12"/>
      <c r="H13" s="16">
        <f>F13-B13</f>
        <v>407.6</v>
      </c>
      <c r="I13" s="1" t="s">
        <v>62</v>
      </c>
    </row>
    <row r="14" spans="1:9" x14ac:dyDescent="0.25">
      <c r="A14" s="1" t="s">
        <v>36</v>
      </c>
      <c r="B14" s="4">
        <v>75</v>
      </c>
      <c r="C14" s="12"/>
      <c r="D14" s="1"/>
      <c r="E14" s="1" t="s">
        <v>36</v>
      </c>
      <c r="F14" s="17">
        <v>60.5</v>
      </c>
      <c r="G14" s="12"/>
      <c r="H14" s="16">
        <f>F14-B14</f>
        <v>-14.5</v>
      </c>
      <c r="I14" s="1" t="s">
        <v>63</v>
      </c>
    </row>
    <row r="15" spans="1:9" x14ac:dyDescent="0.25">
      <c r="A15" s="1" t="s">
        <v>12</v>
      </c>
      <c r="B15" s="4">
        <v>80</v>
      </c>
      <c r="C15" s="1"/>
      <c r="D15" s="1"/>
      <c r="E15" s="1" t="s">
        <v>12</v>
      </c>
      <c r="F15" s="17">
        <v>80</v>
      </c>
      <c r="G15" s="1"/>
      <c r="H15" s="16">
        <f>F15-B15</f>
        <v>0</v>
      </c>
      <c r="I15" s="1"/>
    </row>
    <row r="16" spans="1:9" x14ac:dyDescent="0.25">
      <c r="A16" s="1" t="s">
        <v>32</v>
      </c>
      <c r="B16" s="4">
        <f>14*12</f>
        <v>168</v>
      </c>
      <c r="C16" s="1"/>
      <c r="D16" s="1"/>
      <c r="E16" s="1" t="s">
        <v>32</v>
      </c>
      <c r="F16" s="17">
        <v>168</v>
      </c>
      <c r="G16" s="1"/>
      <c r="H16" s="16">
        <f>F16-B16</f>
        <v>0</v>
      </c>
      <c r="I16" s="1"/>
    </row>
    <row r="17" spans="1:9" x14ac:dyDescent="0.25">
      <c r="A17" s="1" t="s">
        <v>37</v>
      </c>
      <c r="B17" s="16">
        <v>650</v>
      </c>
      <c r="C17" s="1"/>
      <c r="D17" s="1"/>
      <c r="E17" s="1" t="s">
        <v>37</v>
      </c>
      <c r="F17" s="17">
        <f>844.21-80</f>
        <v>764.21</v>
      </c>
      <c r="G17" s="1"/>
      <c r="H17" s="16">
        <f>F17-B17</f>
        <v>114.21000000000004</v>
      </c>
      <c r="I17" s="1" t="s">
        <v>64</v>
      </c>
    </row>
    <row r="18" spans="1:9" x14ac:dyDescent="0.25">
      <c r="A18" s="1"/>
      <c r="B18" s="16"/>
      <c r="C18" s="1"/>
      <c r="D18" s="1"/>
      <c r="E18" s="1" t="s">
        <v>50</v>
      </c>
      <c r="F18" s="17"/>
      <c r="G18" s="1"/>
      <c r="H18" s="16">
        <f>F18-B18</f>
        <v>0</v>
      </c>
      <c r="I18" s="1"/>
    </row>
    <row r="19" spans="1:9" x14ac:dyDescent="0.25">
      <c r="A19" s="1"/>
      <c r="B19" s="11"/>
      <c r="C19" s="1"/>
      <c r="D19" s="1"/>
      <c r="E19" s="1"/>
      <c r="F19" s="1"/>
      <c r="G19" s="1"/>
      <c r="H19" s="12"/>
      <c r="I19" s="1"/>
    </row>
    <row r="20" spans="1:9" x14ac:dyDescent="0.25">
      <c r="A20" s="1" t="s">
        <v>6</v>
      </c>
      <c r="B20" s="18">
        <f>SUM(B21:B23)</f>
        <v>370</v>
      </c>
      <c r="C20" s="1"/>
      <c r="D20" s="1"/>
      <c r="E20" s="1" t="s">
        <v>6</v>
      </c>
      <c r="F20" s="14">
        <f>SUM(F21:F23)</f>
        <v>271.5</v>
      </c>
      <c r="G20" s="1"/>
      <c r="H20" s="12"/>
      <c r="I20" s="1"/>
    </row>
    <row r="21" spans="1:9" x14ac:dyDescent="0.25">
      <c r="A21" s="1" t="s">
        <v>46</v>
      </c>
      <c r="B21" s="16"/>
      <c r="C21" s="12"/>
      <c r="D21" s="1"/>
      <c r="E21" s="1" t="s">
        <v>46</v>
      </c>
      <c r="F21" s="17">
        <v>271.5</v>
      </c>
      <c r="G21" s="12"/>
      <c r="H21" s="16">
        <f>F21-B21</f>
        <v>271.5</v>
      </c>
      <c r="I21" s="1"/>
    </row>
    <row r="22" spans="1:9" x14ac:dyDescent="0.25">
      <c r="A22" s="1" t="s">
        <v>4</v>
      </c>
      <c r="B22" s="16">
        <v>300</v>
      </c>
      <c r="C22" s="12"/>
      <c r="D22" s="1"/>
      <c r="E22" s="1" t="s">
        <v>4</v>
      </c>
      <c r="F22" s="12"/>
      <c r="G22" s="12"/>
      <c r="H22" s="16">
        <f>F22-B22</f>
        <v>-300</v>
      </c>
      <c r="I22" s="1"/>
    </row>
    <row r="23" spans="1:9" x14ac:dyDescent="0.25">
      <c r="A23" s="1" t="s">
        <v>33</v>
      </c>
      <c r="B23" s="4">
        <v>70</v>
      </c>
      <c r="C23" s="12"/>
      <c r="D23" s="1"/>
      <c r="E23" s="1" t="s">
        <v>33</v>
      </c>
      <c r="F23" s="2"/>
      <c r="G23" s="12"/>
      <c r="H23" s="16">
        <f>F23-B23</f>
        <v>-70</v>
      </c>
      <c r="I23" s="1"/>
    </row>
    <row r="24" spans="1:9" x14ac:dyDescent="0.25">
      <c r="A24" s="1"/>
      <c r="B24" s="11"/>
      <c r="C24" s="1"/>
      <c r="D24" s="1"/>
      <c r="E24" s="1"/>
      <c r="F24" s="1"/>
      <c r="G24" s="1"/>
      <c r="H24" s="12"/>
      <c r="I24" s="1"/>
    </row>
    <row r="25" spans="1:9" x14ac:dyDescent="0.25">
      <c r="A25" s="1" t="s">
        <v>7</v>
      </c>
      <c r="B25" s="18">
        <f>SUM(B26:B27)</f>
        <v>1200</v>
      </c>
      <c r="C25" s="1"/>
      <c r="D25" s="1"/>
      <c r="E25" s="1" t="s">
        <v>7</v>
      </c>
      <c r="F25" s="14">
        <f>SUM(F26:F27)</f>
        <v>0</v>
      </c>
      <c r="G25" s="1"/>
      <c r="H25" s="12"/>
      <c r="I25" s="1"/>
    </row>
    <row r="26" spans="1:9" x14ac:dyDescent="0.25">
      <c r="A26" s="1" t="s">
        <v>48</v>
      </c>
      <c r="B26" s="16">
        <v>1000</v>
      </c>
      <c r="C26" s="12"/>
      <c r="D26" s="1"/>
      <c r="E26" s="1" t="s">
        <v>48</v>
      </c>
      <c r="F26" s="17"/>
      <c r="G26" s="12"/>
      <c r="H26" s="16">
        <f>F26-B26</f>
        <v>-1000</v>
      </c>
      <c r="I26" s="1"/>
    </row>
    <row r="27" spans="1:9" x14ac:dyDescent="0.25">
      <c r="A27" s="1" t="s">
        <v>38</v>
      </c>
      <c r="B27" s="16">
        <v>200</v>
      </c>
      <c r="C27" s="1"/>
      <c r="D27" s="1"/>
      <c r="E27" s="1" t="s">
        <v>38</v>
      </c>
      <c r="F27" s="12"/>
      <c r="G27" s="1"/>
      <c r="H27" s="16">
        <f>F27-B27</f>
        <v>-200</v>
      </c>
      <c r="I27" s="1"/>
    </row>
    <row r="28" spans="1:9" x14ac:dyDescent="0.25">
      <c r="A28" s="1"/>
      <c r="B28" s="12"/>
      <c r="C28" s="1"/>
      <c r="D28" s="1"/>
      <c r="E28" s="1"/>
      <c r="F28" s="12"/>
      <c r="G28" s="1"/>
      <c r="H28" s="1"/>
      <c r="I28" s="1"/>
    </row>
    <row r="29" spans="1:9" x14ac:dyDescent="0.25">
      <c r="A29" s="5" t="s">
        <v>26</v>
      </c>
      <c r="B29" s="1"/>
      <c r="C29" s="14">
        <f>C3-C8</f>
        <v>-299</v>
      </c>
      <c r="D29" s="1"/>
      <c r="E29" s="5" t="s">
        <v>26</v>
      </c>
      <c r="F29" s="1"/>
      <c r="G29" s="14">
        <f>G3-G8</f>
        <v>1655.6599999999999</v>
      </c>
      <c r="H29" s="1"/>
      <c r="I29" s="1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0"/>
  <sheetViews>
    <sheetView tabSelected="1" topLeftCell="A4" workbookViewId="0">
      <selection activeCell="I19" sqref="I19"/>
    </sheetView>
  </sheetViews>
  <sheetFormatPr baseColWidth="10" defaultRowHeight="12.75" x14ac:dyDescent="0.2"/>
  <cols>
    <col min="1" max="1" width="31.85546875" style="1" bestFit="1" customWidth="1"/>
    <col min="2" max="3" width="11.42578125" style="1"/>
    <col min="4" max="4" width="3.7109375" style="1" customWidth="1"/>
    <col min="5" max="5" width="35.140625" style="1" customWidth="1"/>
    <col min="6" max="6" width="9.5703125" style="1" bestFit="1" customWidth="1"/>
    <col min="7" max="7" width="10" style="1" bestFit="1" customWidth="1"/>
    <col min="8" max="8" width="14.5703125" style="1" customWidth="1"/>
    <col min="9" max="9" width="22.42578125" style="1" customWidth="1"/>
    <col min="10" max="16384" width="11.42578125" style="1"/>
  </cols>
  <sheetData>
    <row r="2" spans="1:3" ht="15.75" x14ac:dyDescent="0.25">
      <c r="A2" s="7" t="s">
        <v>68</v>
      </c>
    </row>
    <row r="4" spans="1:3" x14ac:dyDescent="0.2">
      <c r="A4" s="1" t="s">
        <v>0</v>
      </c>
      <c r="B4" s="12"/>
      <c r="C4" s="14">
        <f>SUM(B5:B7)</f>
        <v>4056</v>
      </c>
    </row>
    <row r="5" spans="1:3" x14ac:dyDescent="0.2">
      <c r="A5" s="1" t="s">
        <v>1</v>
      </c>
      <c r="B5" s="16">
        <f>1004*4</f>
        <v>4016</v>
      </c>
      <c r="C5" s="12"/>
    </row>
    <row r="6" spans="1:3" x14ac:dyDescent="0.2">
      <c r="A6" s="1" t="s">
        <v>2</v>
      </c>
      <c r="B6" s="16"/>
      <c r="C6" s="12"/>
    </row>
    <row r="7" spans="1:3" x14ac:dyDescent="0.2">
      <c r="A7" s="1" t="s">
        <v>61</v>
      </c>
      <c r="B7" s="4">
        <v>40</v>
      </c>
      <c r="C7" s="12"/>
    </row>
    <row r="8" spans="1:3" x14ac:dyDescent="0.2">
      <c r="B8" s="11"/>
    </row>
    <row r="9" spans="1:3" x14ac:dyDescent="0.2">
      <c r="A9" s="1" t="s">
        <v>8</v>
      </c>
      <c r="B9" s="16"/>
      <c r="C9" s="14">
        <f>B10+B21+B26</f>
        <v>4058</v>
      </c>
    </row>
    <row r="10" spans="1:3" x14ac:dyDescent="0.2">
      <c r="A10" s="1" t="s">
        <v>5</v>
      </c>
      <c r="B10" s="18">
        <f>SUM(B11:B18)</f>
        <v>2388</v>
      </c>
    </row>
    <row r="11" spans="1:3" x14ac:dyDescent="0.2">
      <c r="A11" s="1" t="s">
        <v>3</v>
      </c>
      <c r="B11" s="16">
        <v>4</v>
      </c>
      <c r="C11" s="12"/>
    </row>
    <row r="12" spans="1:3" x14ac:dyDescent="0.2">
      <c r="A12" s="1" t="s">
        <v>9</v>
      </c>
      <c r="B12" s="16">
        <f>181.5*4</f>
        <v>726</v>
      </c>
      <c r="C12" s="12"/>
    </row>
    <row r="13" spans="1:3" x14ac:dyDescent="0.2">
      <c r="A13" s="1" t="s">
        <v>11</v>
      </c>
      <c r="B13" s="16">
        <v>300</v>
      </c>
      <c r="C13" s="12"/>
    </row>
    <row r="14" spans="1:3" x14ac:dyDescent="0.2">
      <c r="A14" s="1" t="s">
        <v>10</v>
      </c>
      <c r="B14" s="16">
        <v>410</v>
      </c>
      <c r="C14" s="12"/>
    </row>
    <row r="15" spans="1:3" x14ac:dyDescent="0.2">
      <c r="A15" s="1" t="s">
        <v>36</v>
      </c>
      <c r="B15" s="4">
        <v>0</v>
      </c>
      <c r="C15" s="12"/>
    </row>
    <row r="16" spans="1:3" x14ac:dyDescent="0.2">
      <c r="A16" s="1" t="s">
        <v>12</v>
      </c>
      <c r="B16" s="4">
        <v>80</v>
      </c>
    </row>
    <row r="17" spans="1:3" x14ac:dyDescent="0.2">
      <c r="A17" s="1" t="s">
        <v>32</v>
      </c>
      <c r="B17" s="4">
        <f>14*12</f>
        <v>168</v>
      </c>
    </row>
    <row r="18" spans="1:3" x14ac:dyDescent="0.2">
      <c r="A18" s="1" t="s">
        <v>37</v>
      </c>
      <c r="B18" s="16">
        <v>700</v>
      </c>
    </row>
    <row r="19" spans="1:3" x14ac:dyDescent="0.2">
      <c r="B19" s="16"/>
    </row>
    <row r="20" spans="1:3" x14ac:dyDescent="0.2">
      <c r="B20" s="11"/>
    </row>
    <row r="21" spans="1:3" x14ac:dyDescent="0.2">
      <c r="A21" s="1" t="s">
        <v>6</v>
      </c>
      <c r="B21" s="18">
        <f>SUM(B22:B24)</f>
        <v>370</v>
      </c>
    </row>
    <row r="22" spans="1:3" x14ac:dyDescent="0.2">
      <c r="A22" s="1" t="s">
        <v>46</v>
      </c>
      <c r="B22" s="16"/>
      <c r="C22" s="12"/>
    </row>
    <row r="23" spans="1:3" x14ac:dyDescent="0.2">
      <c r="A23" s="1" t="s">
        <v>4</v>
      </c>
      <c r="B23" s="16">
        <v>300</v>
      </c>
      <c r="C23" s="12"/>
    </row>
    <row r="24" spans="1:3" x14ac:dyDescent="0.2">
      <c r="A24" s="1" t="s">
        <v>33</v>
      </c>
      <c r="B24" s="4">
        <v>70</v>
      </c>
      <c r="C24" s="12"/>
    </row>
    <row r="25" spans="1:3" x14ac:dyDescent="0.2">
      <c r="B25" s="11"/>
    </row>
    <row r="26" spans="1:3" x14ac:dyDescent="0.2">
      <c r="A26" s="1" t="s">
        <v>7</v>
      </c>
      <c r="B26" s="18">
        <f>SUM(B27:B28)</f>
        <v>1300</v>
      </c>
    </row>
    <row r="27" spans="1:3" x14ac:dyDescent="0.2">
      <c r="A27" s="1" t="s">
        <v>48</v>
      </c>
      <c r="B27" s="16">
        <v>1000</v>
      </c>
      <c r="C27" s="12"/>
    </row>
    <row r="28" spans="1:3" x14ac:dyDescent="0.2">
      <c r="A28" s="1" t="s">
        <v>38</v>
      </c>
      <c r="B28" s="16">
        <v>300</v>
      </c>
    </row>
    <row r="29" spans="1:3" x14ac:dyDescent="0.2">
      <c r="B29" s="12"/>
    </row>
    <row r="30" spans="1:3" x14ac:dyDescent="0.2">
      <c r="A30" s="5" t="s">
        <v>26</v>
      </c>
      <c r="C30" s="14">
        <f>C4-C9</f>
        <v>-2</v>
      </c>
    </row>
  </sheetData>
  <printOptions horizontalCentered="1"/>
  <pageMargins left="0.11811023622047245" right="0.11811023622047245" top="0.15748031496062992" bottom="0.15748031496062992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Ing y gtos2017</vt:lpstr>
      <vt:lpstr>comp.presupuesto</vt:lpstr>
      <vt:lpstr>PRESUPUESTO</vt:lpstr>
      <vt:lpstr>comp.presupuesto!Área_de_impresión</vt:lpstr>
      <vt:lpstr>'Ing y gtos2017'!Área_de_impresión</vt:lpstr>
      <vt:lpstr>PRESUPUESTO!Área_de_impresión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usuario</cp:lastModifiedBy>
  <cp:lastPrinted>2017-08-11T17:00:21Z</cp:lastPrinted>
  <dcterms:created xsi:type="dcterms:W3CDTF">2011-02-18T10:58:24Z</dcterms:created>
  <dcterms:modified xsi:type="dcterms:W3CDTF">2017-08-11T17:09:12Z</dcterms:modified>
</cp:coreProperties>
</file>